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codeName="ThisWorkbook"/>
  <mc:AlternateContent xmlns:mc="http://schemas.openxmlformats.org/markup-compatibility/2006">
    <mc:Choice Requires="x15">
      <x15ac:absPath xmlns:x15ac="http://schemas.microsoft.com/office/spreadsheetml/2010/11/ac" url="D:\[수업]융합인문학\5주\실습 원본\"/>
    </mc:Choice>
  </mc:AlternateContent>
  <xr:revisionPtr revIDLastSave="0" documentId="13_ncr:1_{CECAB84C-397B-476B-B4A0-C961DC4C94E0}" xr6:coauthVersionLast="31" xr6:coauthVersionMax="31" xr10:uidLastSave="{00000000-0000-0000-0000-000000000000}"/>
  <bookViews>
    <workbookView xWindow="120" yWindow="30" windowWidth="11753" windowHeight="6510" firstSheet="1" activeTab="10" xr2:uid="{00000000-000D-0000-FFFF-FFFF00000000}"/>
  </bookViews>
  <sheets>
    <sheet name="예제5.2" sheetId="1" r:id="rId1"/>
    <sheet name="예제5.2(1)" sheetId="2" r:id="rId2"/>
    <sheet name="예제 5.3" sheetId="3" r:id="rId3"/>
    <sheet name="예제 5.1" sheetId="4" r:id="rId4"/>
    <sheet name="예제 5.4" sheetId="5" r:id="rId5"/>
    <sheet name="예제 5.5" sheetId="6" r:id="rId6"/>
    <sheet name="예제 3-10" sheetId="10" r:id="rId7"/>
    <sheet name="예제 3-11" sheetId="11" r:id="rId8"/>
    <sheet name="Z검정" sheetId="7" r:id="rId9"/>
    <sheet name="T검정" sheetId="8" r:id="rId10"/>
    <sheet name="모비율검정" sheetId="9" r:id="rId11"/>
  </sheets>
  <calcPr calcId="179017"/>
</workbook>
</file>

<file path=xl/calcChain.xml><?xml version="1.0" encoding="utf-8"?>
<calcChain xmlns="http://schemas.openxmlformats.org/spreadsheetml/2006/main">
  <c r="C13" i="9" l="1"/>
  <c r="I13" i="4"/>
  <c r="G13" i="4"/>
  <c r="H14" i="5"/>
  <c r="G5" i="11" l="1"/>
  <c r="M4" i="11"/>
  <c r="G4" i="11"/>
  <c r="J4" i="11" s="1"/>
  <c r="I3" i="10"/>
  <c r="G3" i="10"/>
  <c r="E14" i="6" l="1"/>
  <c r="C14" i="6"/>
  <c r="C18" i="6" s="1"/>
  <c r="C17" i="6"/>
  <c r="B9" i="3"/>
  <c r="I17" i="4" l="1"/>
  <c r="I18" i="4"/>
  <c r="I16" i="4"/>
  <c r="G16" i="4"/>
  <c r="J16" i="4" s="1"/>
  <c r="C16" i="9"/>
  <c r="F16" i="9" s="1"/>
  <c r="E18" i="9"/>
  <c r="E17" i="9"/>
  <c r="E16" i="9"/>
  <c r="H18" i="5"/>
  <c r="H19" i="5"/>
  <c r="H17" i="5"/>
  <c r="F14" i="5"/>
  <c r="F19" i="5" s="1"/>
  <c r="I19" i="5" s="1"/>
  <c r="C19" i="8"/>
  <c r="E19" i="8"/>
  <c r="E18" i="8"/>
  <c r="E17" i="8"/>
  <c r="C14" i="8"/>
  <c r="C18" i="8" s="1"/>
  <c r="E19" i="7"/>
  <c r="E18" i="7"/>
  <c r="E17" i="7"/>
  <c r="E18" i="6"/>
  <c r="E19" i="6"/>
  <c r="E17" i="6"/>
  <c r="C14" i="7"/>
  <c r="C17" i="7" s="1"/>
  <c r="F17" i="7" s="1"/>
  <c r="F18" i="6"/>
  <c r="B4" i="5"/>
  <c r="B5" i="5" s="1"/>
  <c r="C6" i="4"/>
  <c r="C7" i="4" s="1"/>
  <c r="B5" i="4"/>
  <c r="B6" i="4" s="1"/>
  <c r="B8" i="4" s="1"/>
  <c r="B4" i="4"/>
  <c r="B4" i="3"/>
  <c r="B6" i="5" l="1"/>
  <c r="C17" i="8"/>
  <c r="B7" i="4"/>
  <c r="C8" i="4"/>
  <c r="G17" i="4"/>
  <c r="J17" i="4" s="1"/>
  <c r="G18" i="4"/>
  <c r="J18" i="4" s="1"/>
  <c r="C17" i="9"/>
  <c r="F17" i="9" s="1"/>
  <c r="C18" i="9"/>
  <c r="F18" i="9" s="1"/>
  <c r="F18" i="5"/>
  <c r="I18" i="5" s="1"/>
  <c r="F17" i="5"/>
  <c r="I17" i="5" s="1"/>
  <c r="F17" i="8"/>
  <c r="F18" i="8"/>
  <c r="F19" i="8"/>
  <c r="C19" i="6"/>
  <c r="F19" i="6" s="1"/>
  <c r="F17" i="6"/>
  <c r="C18" i="7"/>
  <c r="F18" i="7" s="1"/>
  <c r="C19" i="7"/>
  <c r="F19" i="7" s="1"/>
  <c r="B6" i="3"/>
  <c r="B5" i="3"/>
  <c r="B20" i="2" l="1"/>
  <c r="C20" i="2" s="1"/>
  <c r="B19" i="2"/>
</calcChain>
</file>

<file path=xl/sharedStrings.xml><?xml version="1.0" encoding="utf-8"?>
<sst xmlns="http://schemas.openxmlformats.org/spreadsheetml/2006/main" count="172" uniqueCount="85">
  <si>
    <t>14CO2수치</t>
    <phoneticPr fontId="5" type="noConversion"/>
  </si>
  <si>
    <t>모평균</t>
    <phoneticPr fontId="5" type="noConversion"/>
  </si>
  <si>
    <t>모표준편차</t>
    <phoneticPr fontId="5" type="noConversion"/>
  </si>
  <si>
    <t>14CO2수치</t>
  </si>
  <si>
    <t>평균</t>
  </si>
  <si>
    <t>표준 오차</t>
  </si>
  <si>
    <t>중앙값</t>
  </si>
  <si>
    <t>최빈값</t>
  </si>
  <si>
    <t>표준 편차</t>
  </si>
  <si>
    <t>분산</t>
  </si>
  <si>
    <t>첨도</t>
  </si>
  <si>
    <t>왜도</t>
  </si>
  <si>
    <t>범위</t>
  </si>
  <si>
    <t>최소값</t>
  </si>
  <si>
    <t>최대값</t>
  </si>
  <si>
    <t>합</t>
  </si>
  <si>
    <t>관측수</t>
  </si>
  <si>
    <t>신뢰 수준(95.0%)</t>
  </si>
  <si>
    <t>신뢰구간</t>
    <phoneticPr fontId="5" type="noConversion"/>
  </si>
  <si>
    <t>평균</t>
    <phoneticPr fontId="5" type="noConversion"/>
  </si>
  <si>
    <t>min</t>
    <phoneticPr fontId="5" type="noConversion"/>
  </si>
  <si>
    <t>max</t>
    <phoneticPr fontId="5" type="noConversion"/>
  </si>
  <si>
    <t>분산</t>
    <phoneticPr fontId="5" type="noConversion"/>
  </si>
  <si>
    <t>n</t>
    <phoneticPr fontId="5" type="noConversion"/>
  </si>
  <si>
    <t>n</t>
    <phoneticPr fontId="5" type="noConversion"/>
  </si>
  <si>
    <t>HIV</t>
    <phoneticPr fontId="5" type="noConversion"/>
  </si>
  <si>
    <t>p ̂=</t>
  </si>
  <si>
    <t>√(〖p ̂  (1-p ̂)〗∕n)</t>
  </si>
  <si>
    <t>95% 신뢰구간</t>
    <phoneticPr fontId="5" type="noConversion"/>
  </si>
  <si>
    <t>min</t>
    <phoneticPr fontId="5" type="noConversion"/>
  </si>
  <si>
    <t>표본평균</t>
    <phoneticPr fontId="5" type="noConversion"/>
  </si>
  <si>
    <t>표본표준편차</t>
    <phoneticPr fontId="5" type="noConversion"/>
  </si>
  <si>
    <t>95% T 분포</t>
    <phoneticPr fontId="5" type="noConversion"/>
  </si>
  <si>
    <t>max</t>
    <phoneticPr fontId="5" type="noConversion"/>
  </si>
  <si>
    <t>[모평균 검정(Z검정), 모분산 알려진 경우]</t>
    <phoneticPr fontId="5" type="noConversion"/>
  </si>
  <si>
    <t>입력</t>
    <phoneticPr fontId="5" type="noConversion"/>
  </si>
  <si>
    <t>표본 크기</t>
    <phoneticPr fontId="5" type="noConversion"/>
  </si>
  <si>
    <t>표본 평균</t>
    <phoneticPr fontId="5" type="noConversion"/>
  </si>
  <si>
    <t>표준 편차</t>
    <phoneticPr fontId="5" type="noConversion"/>
  </si>
  <si>
    <t>귀무가설하에서의 모평균</t>
    <phoneticPr fontId="5" type="noConversion"/>
  </si>
  <si>
    <t>유의수준</t>
    <phoneticPr fontId="5" type="noConversion"/>
  </si>
  <si>
    <t>결과</t>
    <phoneticPr fontId="5" type="noConversion"/>
  </si>
  <si>
    <t>Z-통계량</t>
    <phoneticPr fontId="5" type="noConversion"/>
  </si>
  <si>
    <t>p값</t>
    <phoneticPr fontId="5" type="noConversion"/>
  </si>
  <si>
    <t>대립가설</t>
    <phoneticPr fontId="5" type="noConversion"/>
  </si>
  <si>
    <t>검정결과</t>
    <phoneticPr fontId="5" type="noConversion"/>
  </si>
  <si>
    <t>1. 단측검정(위쪽)</t>
    <phoneticPr fontId="5" type="noConversion"/>
  </si>
  <si>
    <t>2.단측검정(아래쪽)</t>
    <phoneticPr fontId="5" type="noConversion"/>
  </si>
  <si>
    <t>3.양측검정</t>
    <phoneticPr fontId="5" type="noConversion"/>
  </si>
  <si>
    <t>u &gt;</t>
    <phoneticPr fontId="5" type="noConversion"/>
  </si>
  <si>
    <t>u &lt;</t>
    <phoneticPr fontId="5" type="noConversion"/>
  </si>
  <si>
    <t>u !=</t>
    <phoneticPr fontId="5" type="noConversion"/>
  </si>
  <si>
    <t>[모평균 검정(T검정)]</t>
    <phoneticPr fontId="5" type="noConversion"/>
  </si>
  <si>
    <t>T-통계량</t>
    <phoneticPr fontId="5" type="noConversion"/>
  </si>
  <si>
    <t>[모비율 검정]</t>
    <phoneticPr fontId="5" type="noConversion"/>
  </si>
  <si>
    <t>p &gt;</t>
    <phoneticPr fontId="5" type="noConversion"/>
  </si>
  <si>
    <t>p &lt;</t>
    <phoneticPr fontId="5" type="noConversion"/>
  </si>
  <si>
    <t>p !=</t>
    <phoneticPr fontId="5" type="noConversion"/>
  </si>
  <si>
    <t>Injecting drug user 연구</t>
    <phoneticPr fontId="5" type="noConversion"/>
  </si>
  <si>
    <t>평균의 표준오차</t>
    <phoneticPr fontId="5" type="noConversion"/>
  </si>
  <si>
    <t>귀무가설의경우</t>
    <phoneticPr fontId="7" type="noConversion"/>
  </si>
  <si>
    <t xml:space="preserve">  μ=μ_0</t>
    <phoneticPr fontId="7" type="noConversion"/>
  </si>
  <si>
    <t>표본평균</t>
    <phoneticPr fontId="7" type="noConversion"/>
  </si>
  <si>
    <t>자료의수</t>
    <phoneticPr fontId="7" type="noConversion"/>
  </si>
  <si>
    <t>Z</t>
    <phoneticPr fontId="7" type="noConversion"/>
  </si>
  <si>
    <t>&gt;</t>
    <phoneticPr fontId="7" type="noConversion"/>
  </si>
  <si>
    <t>모평균</t>
    <phoneticPr fontId="7" type="noConversion"/>
  </si>
  <si>
    <t>표준편차</t>
    <phoneticPr fontId="7" type="noConversion"/>
  </si>
  <si>
    <t>-&gt;정상작동X</t>
    <phoneticPr fontId="7" type="noConversion"/>
  </si>
  <si>
    <t>유의수준</t>
    <phoneticPr fontId="7" type="noConversion"/>
  </si>
  <si>
    <t>방류수 COD 측정결과</t>
    <phoneticPr fontId="7" type="noConversion"/>
  </si>
  <si>
    <t>표본크기</t>
    <phoneticPr fontId="7" type="noConversion"/>
  </si>
  <si>
    <t>T=</t>
    <phoneticPr fontId="7" type="noConversion"/>
  </si>
  <si>
    <t>&lt;</t>
    <phoneticPr fontId="7" type="noConversion"/>
  </si>
  <si>
    <t>t=</t>
    <phoneticPr fontId="7" type="noConversion"/>
  </si>
  <si>
    <t>-&gt;정상적으로 작동하고 있다.</t>
    <phoneticPr fontId="7" type="noConversion"/>
  </si>
  <si>
    <t>표본분산</t>
    <phoneticPr fontId="7" type="noConversion"/>
  </si>
  <si>
    <t>귀무가설</t>
    <phoneticPr fontId="7" type="noConversion"/>
  </si>
  <si>
    <t>COD는 10 mg/L 이하이다</t>
    <phoneticPr fontId="7" type="noConversion"/>
  </si>
  <si>
    <t>대립가설</t>
    <phoneticPr fontId="7" type="noConversion"/>
  </si>
  <si>
    <t>COD는 10 mg/L 크다</t>
    <phoneticPr fontId="7" type="noConversion"/>
  </si>
  <si>
    <t>단측검정</t>
    <phoneticPr fontId="7" type="noConversion"/>
  </si>
  <si>
    <t>모비율이 5% 미만</t>
    <phoneticPr fontId="5" type="noConversion"/>
  </si>
  <si>
    <t>&lt;</t>
    <phoneticPr fontId="5" type="noConversion"/>
  </si>
  <si>
    <t>귀무가설하에서의 모비율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</si>
</sst>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_ * #,##0_ ;_ * \-#,##0_ ;_ * &quot;-&quot;_ ;_ @_ "/>
    <numFmt numFmtId="177" formatCode="_ * #,##0.00_ ;_ * \-#,##0.00_ ;_ * &quot;-&quot;??_ ;_ @_ "/>
    <numFmt numFmtId="178" formatCode="_(&quot;$&quot;* #,##0_);_(&quot;$&quot;* \(#,##0\);_(&quot;$&quot;* &quot;-&quot;_);_(@_)"/>
    <numFmt numFmtId="179" formatCode="_(&quot;$&quot;* #,##0.00_);_(&quot;$&quot;* \(#,##0.00\);_(&quot;$&quot;* &quot;-&quot;??_);_(@_)"/>
    <numFmt numFmtId="180" formatCode="0.000_);[Red]\(0.000\)"/>
    <numFmt numFmtId="181" formatCode="0.000_ "/>
    <numFmt numFmtId="182" formatCode="0.000"/>
  </numFmts>
  <fonts count="8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2"/>
      <name val="바탕체"/>
      <family val="1"/>
      <charset val="129"/>
    </font>
    <font>
      <sz val="10"/>
      <name val="Arial"/>
      <family val="2"/>
    </font>
    <font>
      <sz val="10"/>
      <name val="Times New Roman"/>
      <family val="1"/>
    </font>
    <font>
      <sz val="8"/>
      <name val="돋움"/>
      <family val="3"/>
      <charset val="129"/>
    </font>
    <font>
      <sz val="11"/>
      <name val="맑은 고딕"/>
      <family val="3"/>
      <charset val="129"/>
      <scheme val="major"/>
    </font>
    <font>
      <sz val="8"/>
      <name val="맑은 고딕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176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4" fillId="0" borderId="0"/>
    <xf numFmtId="0" fontId="1" fillId="0" borderId="0">
      <alignment vertical="center"/>
    </xf>
  </cellStyleXfs>
  <cellXfs count="18">
    <xf numFmtId="0" fontId="0" fillId="0" borderId="0" xfId="0"/>
    <xf numFmtId="0" fontId="6" fillId="0" borderId="0" xfId="0" applyFont="1" applyAlignment="1">
      <alignment horizontal="center"/>
    </xf>
    <xf numFmtId="0" fontId="0" fillId="0" borderId="0" xfId="0" applyFill="1" applyBorder="1" applyAlignment="1"/>
    <xf numFmtId="0" fontId="0" fillId="0" borderId="1" xfId="0" applyFill="1" applyBorder="1" applyAlignment="1"/>
    <xf numFmtId="0" fontId="0" fillId="0" borderId="2" xfId="0" applyFont="1" applyFill="1" applyBorder="1" applyAlignment="1">
      <alignment horizontal="centerContinuous"/>
    </xf>
    <xf numFmtId="0" fontId="0" fillId="0" borderId="0" xfId="0" applyAlignment="1">
      <alignment wrapText="1"/>
    </xf>
    <xf numFmtId="0" fontId="0" fillId="2" borderId="0" xfId="0" applyFill="1" applyBorder="1" applyAlignment="1"/>
    <xf numFmtId="0" fontId="1" fillId="0" borderId="0" xfId="8">
      <alignment vertical="center"/>
    </xf>
    <xf numFmtId="0" fontId="1" fillId="0" borderId="0" xfId="8" applyAlignment="1">
      <alignment horizontal="left" vertical="center"/>
    </xf>
    <xf numFmtId="180" fontId="1" fillId="0" borderId="0" xfId="8" applyNumberFormat="1">
      <alignment vertical="center"/>
    </xf>
    <xf numFmtId="181" fontId="1" fillId="0" borderId="0" xfId="8" applyNumberFormat="1">
      <alignment vertical="center"/>
    </xf>
    <xf numFmtId="2" fontId="1" fillId="0" borderId="0" xfId="8" applyNumberFormat="1">
      <alignment vertical="center"/>
    </xf>
    <xf numFmtId="0" fontId="1" fillId="0" borderId="4" xfId="8" applyBorder="1">
      <alignment vertical="center"/>
    </xf>
    <xf numFmtId="182" fontId="1" fillId="0" borderId="0" xfId="8" applyNumberFormat="1">
      <alignment vertical="center"/>
    </xf>
    <xf numFmtId="49" fontId="1" fillId="0" borderId="0" xfId="8" applyNumberFormat="1">
      <alignment vertical="center"/>
    </xf>
    <xf numFmtId="49" fontId="1" fillId="0" borderId="0" xfId="8" applyNumberFormat="1" applyAlignment="1">
      <alignment horizontal="center" vertical="center"/>
    </xf>
    <xf numFmtId="0" fontId="1" fillId="0" borderId="3" xfId="8" applyBorder="1" applyAlignment="1">
      <alignment horizontal="center" vertical="center"/>
    </xf>
    <xf numFmtId="0" fontId="1" fillId="0" borderId="0" xfId="8" applyAlignment="1">
      <alignment horizontal="center" vertical="center"/>
    </xf>
  </cellXfs>
  <cellStyles count="9">
    <cellStyle name="Comma [0]_laroux" xfId="3" xr:uid="{00000000-0005-0000-0000-000000000000}"/>
    <cellStyle name="Comma_laroux" xfId="4" xr:uid="{00000000-0005-0000-0000-000001000000}"/>
    <cellStyle name="Currency [0]_laroux" xfId="5" xr:uid="{00000000-0005-0000-0000-000002000000}"/>
    <cellStyle name="Currency_laroux" xfId="6" xr:uid="{00000000-0005-0000-0000-000003000000}"/>
    <cellStyle name="Normal_Certs Q2" xfId="7" xr:uid="{00000000-0005-0000-0000-000004000000}"/>
    <cellStyle name="콤마 [0]_laroux" xfId="1" xr:uid="{00000000-0005-0000-0000-000005000000}"/>
    <cellStyle name="콤마_laroux" xfId="2" xr:uid="{00000000-0005-0000-0000-000006000000}"/>
    <cellStyle name="표준" xfId="0" builtinId="0"/>
    <cellStyle name="표준 2" xfId="8" xr:uid="{775124C0-7AFB-4CD4-A1F9-46C4F4B34EC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17"/>
  <sheetViews>
    <sheetView workbookViewId="0"/>
  </sheetViews>
  <sheetFormatPr defaultRowHeight="16.899999999999999"/>
  <cols>
    <col min="1" max="1" width="8.9375" style="1"/>
  </cols>
  <sheetData>
    <row r="1" spans="1:1">
      <c r="A1" s="1" t="s">
        <v>0</v>
      </c>
    </row>
    <row r="2" spans="1:1">
      <c r="A2" s="1">
        <v>1009</v>
      </c>
    </row>
    <row r="3" spans="1:1">
      <c r="A3" s="1">
        <v>1280</v>
      </c>
    </row>
    <row r="4" spans="1:1">
      <c r="A4" s="1">
        <v>1180</v>
      </c>
    </row>
    <row r="5" spans="1:1">
      <c r="A5" s="1">
        <v>1255</v>
      </c>
    </row>
    <row r="6" spans="1:1">
      <c r="A6" s="1">
        <v>1547</v>
      </c>
    </row>
    <row r="7" spans="1:1">
      <c r="A7" s="1">
        <v>2352</v>
      </c>
    </row>
    <row r="8" spans="1:1">
      <c r="A8" s="1">
        <v>1956</v>
      </c>
    </row>
    <row r="9" spans="1:1">
      <c r="A9" s="1">
        <v>1080</v>
      </c>
    </row>
    <row r="10" spans="1:1">
      <c r="A10" s="1">
        <v>1776</v>
      </c>
    </row>
    <row r="11" spans="1:1">
      <c r="A11" s="1">
        <v>1767</v>
      </c>
    </row>
    <row r="12" spans="1:1">
      <c r="A12" s="1">
        <v>1680</v>
      </c>
    </row>
    <row r="13" spans="1:1">
      <c r="A13" s="1">
        <v>2050</v>
      </c>
    </row>
    <row r="14" spans="1:1">
      <c r="A14" s="1">
        <v>1452</v>
      </c>
    </row>
    <row r="15" spans="1:1">
      <c r="A15" s="1">
        <v>2857</v>
      </c>
    </row>
    <row r="16" spans="1:1">
      <c r="A16" s="1">
        <v>3100</v>
      </c>
    </row>
    <row r="17" spans="1:1">
      <c r="A17" s="1">
        <v>1621</v>
      </c>
    </row>
  </sheetData>
  <phoneticPr fontId="5" type="noConversion"/>
  <pageMargins left="0.75" right="0.75" top="1" bottom="1" header="0.5" footer="0.5"/>
  <pageSetup paperSize="9" orientation="landscape" horizontalDpi="180" verticalDpi="180" copies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F19"/>
  <sheetViews>
    <sheetView workbookViewId="0">
      <selection activeCell="C22" sqref="C22"/>
    </sheetView>
  </sheetViews>
  <sheetFormatPr defaultRowHeight="13.5"/>
  <cols>
    <col min="2" max="2" width="16.17578125" customWidth="1"/>
    <col min="6" max="6" width="30" customWidth="1"/>
    <col min="7" max="7" width="32.64453125" customWidth="1"/>
  </cols>
  <sheetData>
    <row r="1" spans="2:6">
      <c r="B1" t="s">
        <v>52</v>
      </c>
    </row>
    <row r="3" spans="2:6">
      <c r="B3" t="s">
        <v>35</v>
      </c>
    </row>
    <row r="5" spans="2:6">
      <c r="B5" t="s">
        <v>36</v>
      </c>
    </row>
    <row r="6" spans="2:6">
      <c r="B6" t="s">
        <v>37</v>
      </c>
    </row>
    <row r="7" spans="2:6">
      <c r="B7" t="s">
        <v>38</v>
      </c>
    </row>
    <row r="9" spans="2:6" ht="27">
      <c r="B9" s="5" t="s">
        <v>39</v>
      </c>
    </row>
    <row r="10" spans="2:6">
      <c r="B10" t="s">
        <v>40</v>
      </c>
    </row>
    <row r="12" spans="2:6">
      <c r="B12" t="s">
        <v>41</v>
      </c>
    </row>
    <row r="14" spans="2:6">
      <c r="B14" t="s">
        <v>53</v>
      </c>
      <c r="C14" t="e">
        <f>(C6-C9)/(C7/SQRT(C5))</f>
        <v>#DIV/0!</v>
      </c>
    </row>
    <row r="16" spans="2:6">
      <c r="C16" t="s">
        <v>43</v>
      </c>
      <c r="E16" t="s">
        <v>44</v>
      </c>
      <c r="F16" t="s">
        <v>45</v>
      </c>
    </row>
    <row r="17" spans="2:6">
      <c r="B17" t="s">
        <v>46</v>
      </c>
      <c r="C17" t="e">
        <f>1-_xlfn.T.DIST(C14,C5-1,TRUE)</f>
        <v>#DIV/0!</v>
      </c>
      <c r="D17" t="s">
        <v>49</v>
      </c>
      <c r="E17">
        <f>$C$9</f>
        <v>0</v>
      </c>
      <c r="F17" t="e">
        <f>IF(C17&lt;C10,"귀무가설을 기각합니다.", "귀무가설을 기각하지 못합니다.")</f>
        <v>#DIV/0!</v>
      </c>
    </row>
    <row r="18" spans="2:6">
      <c r="B18" t="s">
        <v>47</v>
      </c>
      <c r="C18" t="e">
        <f>_xlfn.T.DIST(C14,C5-1,TRUE)</f>
        <v>#DIV/0!</v>
      </c>
      <c r="D18" t="s">
        <v>50</v>
      </c>
      <c r="E18">
        <f t="shared" ref="E18:E19" si="0">$C$9</f>
        <v>0</v>
      </c>
      <c r="F18" t="e">
        <f>IF(C18&lt;C10,"귀무가설을 기각합니다.", "귀무가설을 기각하지 못합니다.")</f>
        <v>#DIV/0!</v>
      </c>
    </row>
    <row r="19" spans="2:6">
      <c r="B19" t="s">
        <v>48</v>
      </c>
      <c r="C19" t="e">
        <f>2*(1-_xlfn.T.DIST(ABS(C14),C5-1,TRUE))</f>
        <v>#DIV/0!</v>
      </c>
      <c r="D19" t="s">
        <v>51</v>
      </c>
      <c r="E19">
        <f t="shared" si="0"/>
        <v>0</v>
      </c>
      <c r="F19" t="e">
        <f>IF(C19&lt;C10,"귀무가설을 기각합니다.", "귀무가설을 기각하지 못합니다.")</f>
        <v>#DIV/0!</v>
      </c>
    </row>
  </sheetData>
  <phoneticPr fontId="5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F18"/>
  <sheetViews>
    <sheetView tabSelected="1" workbookViewId="0">
      <selection activeCell="C14" sqref="C14"/>
    </sheetView>
  </sheetViews>
  <sheetFormatPr defaultRowHeight="13.5"/>
  <cols>
    <col min="2" max="2" width="16.17578125" customWidth="1"/>
    <col min="6" max="6" width="30" customWidth="1"/>
    <col min="7" max="7" width="32.64453125" customWidth="1"/>
  </cols>
  <sheetData>
    <row r="1" spans="2:6">
      <c r="B1" t="s">
        <v>54</v>
      </c>
    </row>
    <row r="3" spans="2:6">
      <c r="B3" t="s">
        <v>35</v>
      </c>
    </row>
    <row r="5" spans="2:6">
      <c r="B5" t="s">
        <v>36</v>
      </c>
    </row>
    <row r="6" spans="2:6">
      <c r="B6" t="s">
        <v>37</v>
      </c>
    </row>
    <row r="8" spans="2:6" ht="27">
      <c r="B8" s="5" t="s">
        <v>84</v>
      </c>
    </row>
    <row r="9" spans="2:6">
      <c r="B9" t="s">
        <v>40</v>
      </c>
    </row>
    <row r="11" spans="2:6">
      <c r="B11" t="s">
        <v>41</v>
      </c>
    </row>
    <row r="13" spans="2:6">
      <c r="B13" t="s">
        <v>42</v>
      </c>
      <c r="C13" t="e">
        <f>(C6-C8)/SQRT(C8*(1-C8)/C5)</f>
        <v>#DIV/0!</v>
      </c>
    </row>
    <row r="15" spans="2:6">
      <c r="C15" t="s">
        <v>43</v>
      </c>
      <c r="E15" t="s">
        <v>44</v>
      </c>
      <c r="F15" t="s">
        <v>45</v>
      </c>
    </row>
    <row r="16" spans="2:6">
      <c r="B16" t="s">
        <v>46</v>
      </c>
      <c r="C16" t="e">
        <f>1-_xlfn.NORM.S.DIST(C13,TRUE)</f>
        <v>#DIV/0!</v>
      </c>
      <c r="D16" t="s">
        <v>55</v>
      </c>
      <c r="E16">
        <f>$C$8</f>
        <v>0</v>
      </c>
      <c r="F16" t="e">
        <f>IF(C16&lt;C9,"귀무가설을 기각합니다.", "귀무가설을 기각하지 못합니다.")</f>
        <v>#DIV/0!</v>
      </c>
    </row>
    <row r="17" spans="2:6">
      <c r="B17" t="s">
        <v>47</v>
      </c>
      <c r="C17" t="e">
        <f>_xlfn.NORM.S.DIST(C13,TRUE)</f>
        <v>#DIV/0!</v>
      </c>
      <c r="D17" t="s">
        <v>56</v>
      </c>
      <c r="E17">
        <f t="shared" ref="E17:E18" si="0">$C$8</f>
        <v>0</v>
      </c>
      <c r="F17" t="e">
        <f>IF(C17&lt;C9,"귀무가설을 기각합니다.", "귀무가설을 기각하지 못합니다.")</f>
        <v>#DIV/0!</v>
      </c>
    </row>
    <row r="18" spans="2:6">
      <c r="B18" t="s">
        <v>48</v>
      </c>
      <c r="C18" t="e">
        <f>2*(1-_xlfn.NORM.S.DIST((ABS(C13)),TRUE))</f>
        <v>#DIV/0!</v>
      </c>
      <c r="D18" t="s">
        <v>57</v>
      </c>
      <c r="E18">
        <f t="shared" si="0"/>
        <v>0</v>
      </c>
      <c r="F18" t="e">
        <f>IF(C18&lt;C9,"귀무가설을 기각합니다.", "귀무가설을 기각하지 못합니다.")</f>
        <v>#DIV/0!</v>
      </c>
    </row>
  </sheetData>
  <phoneticPr fontId="5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0"/>
  <sheetViews>
    <sheetView workbookViewId="0">
      <selection activeCell="I10" sqref="I10"/>
    </sheetView>
  </sheetViews>
  <sheetFormatPr defaultRowHeight="16.899999999999999"/>
  <cols>
    <col min="1" max="1" width="10.41015625" bestFit="1" customWidth="1"/>
    <col min="2" max="2" width="8.64453125" style="1"/>
    <col min="6" max="6" width="15.41015625" bestFit="1" customWidth="1"/>
  </cols>
  <sheetData>
    <row r="1" spans="2:8">
      <c r="B1" s="1" t="s">
        <v>0</v>
      </c>
      <c r="F1" s="4" t="s">
        <v>3</v>
      </c>
      <c r="G1" s="4"/>
    </row>
    <row r="2" spans="2:8">
      <c r="B2" s="1">
        <v>1009</v>
      </c>
      <c r="F2" s="2"/>
      <c r="G2" s="2"/>
    </row>
    <row r="3" spans="2:8">
      <c r="B3" s="1">
        <v>1280</v>
      </c>
      <c r="F3" s="6" t="s">
        <v>4</v>
      </c>
      <c r="G3" s="6">
        <v>1747.625</v>
      </c>
    </row>
    <row r="4" spans="2:8">
      <c r="B4" s="1">
        <v>1180</v>
      </c>
      <c r="F4" s="6" t="s">
        <v>5</v>
      </c>
      <c r="G4" s="6">
        <v>151.16249190302909</v>
      </c>
      <c r="H4" t="s">
        <v>59</v>
      </c>
    </row>
    <row r="5" spans="2:8">
      <c r="B5" s="1">
        <v>1255</v>
      </c>
      <c r="F5" s="2" t="s">
        <v>6</v>
      </c>
      <c r="G5" s="2">
        <v>1650.5</v>
      </c>
    </row>
    <row r="6" spans="2:8">
      <c r="B6" s="1">
        <v>1547</v>
      </c>
      <c r="F6" s="2" t="s">
        <v>7</v>
      </c>
      <c r="G6" s="2" t="e">
        <v>#N/A</v>
      </c>
    </row>
    <row r="7" spans="2:8">
      <c r="B7" s="1">
        <v>2352</v>
      </c>
      <c r="F7" s="2" t="s">
        <v>8</v>
      </c>
      <c r="G7" s="2">
        <v>604.64996761211637</v>
      </c>
    </row>
    <row r="8" spans="2:8">
      <c r="B8" s="1">
        <v>1956</v>
      </c>
      <c r="F8" s="2" t="s">
        <v>9</v>
      </c>
      <c r="G8" s="2">
        <v>365601.58333333331</v>
      </c>
    </row>
    <row r="9" spans="2:8">
      <c r="B9" s="1">
        <v>1080</v>
      </c>
      <c r="F9" s="2" t="s">
        <v>10</v>
      </c>
      <c r="G9" s="2">
        <v>0.55463119785611781</v>
      </c>
    </row>
    <row r="10" spans="2:8">
      <c r="B10" s="1">
        <v>1776</v>
      </c>
      <c r="F10" s="2" t="s">
        <v>11</v>
      </c>
      <c r="G10" s="2">
        <v>1.0183609407815757</v>
      </c>
    </row>
    <row r="11" spans="2:8">
      <c r="B11" s="1">
        <v>1767</v>
      </c>
      <c r="F11" s="2" t="s">
        <v>12</v>
      </c>
      <c r="G11" s="2">
        <v>2091</v>
      </c>
    </row>
    <row r="12" spans="2:8">
      <c r="B12" s="1">
        <v>1680</v>
      </c>
      <c r="F12" s="2" t="s">
        <v>13</v>
      </c>
      <c r="G12" s="2">
        <v>1009</v>
      </c>
    </row>
    <row r="13" spans="2:8">
      <c r="B13" s="1">
        <v>2050</v>
      </c>
      <c r="F13" s="2" t="s">
        <v>14</v>
      </c>
      <c r="G13" s="2">
        <v>3100</v>
      </c>
    </row>
    <row r="14" spans="2:8">
      <c r="B14" s="1">
        <v>1452</v>
      </c>
      <c r="F14" s="2" t="s">
        <v>15</v>
      </c>
      <c r="G14" s="2">
        <v>27962</v>
      </c>
    </row>
    <row r="15" spans="2:8">
      <c r="B15" s="1">
        <v>2857</v>
      </c>
      <c r="F15" s="2" t="s">
        <v>16</v>
      </c>
      <c r="G15" s="2">
        <v>16</v>
      </c>
    </row>
    <row r="16" spans="2:8" ht="17.25" thickBot="1">
      <c r="B16" s="1">
        <v>3100</v>
      </c>
      <c r="F16" s="3" t="s">
        <v>17</v>
      </c>
      <c r="G16" s="3">
        <v>322.19522467239437</v>
      </c>
    </row>
    <row r="17" spans="1:3">
      <c r="B17" s="1">
        <v>1621</v>
      </c>
    </row>
    <row r="19" spans="1:3">
      <c r="A19" t="s">
        <v>1</v>
      </c>
      <c r="B19" s="1">
        <f>AVERAGE(B2:B17)</f>
        <v>1747.625</v>
      </c>
    </row>
    <row r="20" spans="1:3">
      <c r="A20" t="s">
        <v>2</v>
      </c>
      <c r="B20" s="1">
        <f>_xlfn.STDEV.S(B2:B17)</f>
        <v>604.64996761211637</v>
      </c>
      <c r="C20">
        <f>B20/SQRT(COUNT(B2:B17))</f>
        <v>151.16249190302909</v>
      </c>
    </row>
  </sheetData>
  <phoneticPr fontId="5" type="noConversion"/>
  <pageMargins left="0.75" right="0.75" top="1" bottom="1" header="0.5" footer="0.5"/>
  <pageSetup paperSize="9" orientation="landscape" horizontalDpi="180" verticalDpi="180" copies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9"/>
  <sheetViews>
    <sheetView workbookViewId="0">
      <selection activeCell="B4" sqref="B4"/>
    </sheetView>
  </sheetViews>
  <sheetFormatPr defaultRowHeight="13.5"/>
  <sheetData>
    <row r="1" spans="1:2">
      <c r="A1" t="s">
        <v>22</v>
      </c>
      <c r="B1">
        <v>144</v>
      </c>
    </row>
    <row r="2" spans="1:2">
      <c r="A2" t="s">
        <v>23</v>
      </c>
      <c r="B2">
        <v>15</v>
      </c>
    </row>
    <row r="3" spans="1:2">
      <c r="A3" t="s">
        <v>19</v>
      </c>
      <c r="B3">
        <v>84.3</v>
      </c>
    </row>
    <row r="4" spans="1:2">
      <c r="A4" t="s">
        <v>18</v>
      </c>
      <c r="B4">
        <f>_xlfn.CONFIDENCE.NORM(0.05,12,15)</f>
        <v>6.0727262970319673</v>
      </c>
    </row>
    <row r="5" spans="1:2">
      <c r="A5" t="s">
        <v>20</v>
      </c>
      <c r="B5">
        <f>B3-B4</f>
        <v>78.227273702968034</v>
      </c>
    </row>
    <row r="6" spans="1:2">
      <c r="A6" t="s">
        <v>21</v>
      </c>
      <c r="B6">
        <f>B3+B4</f>
        <v>90.37272629703196</v>
      </c>
    </row>
    <row r="9" spans="1:2">
      <c r="B9">
        <f>_xlfn.NORM.S.INV(1-0.025)</f>
        <v>1.9599639845400536</v>
      </c>
    </row>
  </sheetData>
  <phoneticPr fontId="5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8"/>
  <sheetViews>
    <sheetView workbookViewId="0">
      <selection activeCell="H17" sqref="H17"/>
    </sheetView>
  </sheetViews>
  <sheetFormatPr defaultRowHeight="13.5"/>
  <cols>
    <col min="1" max="1" width="16.5859375" bestFit="1" customWidth="1"/>
  </cols>
  <sheetData>
    <row r="1" spans="1:10">
      <c r="A1" t="s">
        <v>58</v>
      </c>
      <c r="F1" t="s">
        <v>54</v>
      </c>
    </row>
    <row r="2" spans="1:10">
      <c r="A2" t="s">
        <v>24</v>
      </c>
      <c r="B2">
        <v>423</v>
      </c>
      <c r="F2" t="s">
        <v>82</v>
      </c>
    </row>
    <row r="3" spans="1:10">
      <c r="A3" t="s">
        <v>25</v>
      </c>
      <c r="B3">
        <v>18</v>
      </c>
      <c r="F3" t="s">
        <v>35</v>
      </c>
    </row>
    <row r="4" spans="1:10">
      <c r="A4" t="s">
        <v>26</v>
      </c>
      <c r="B4">
        <f>B3/B2</f>
        <v>4.2553191489361701E-2</v>
      </c>
    </row>
    <row r="5" spans="1:10">
      <c r="A5" t="s">
        <v>27</v>
      </c>
      <c r="B5">
        <f>SQRT((B4*(1-B4))/B2)</f>
        <v>9.8141617875413308E-3</v>
      </c>
      <c r="F5" t="s">
        <v>36</v>
      </c>
      <c r="G5">
        <v>423</v>
      </c>
    </row>
    <row r="6" spans="1:10">
      <c r="A6" t="s">
        <v>28</v>
      </c>
      <c r="B6">
        <f>1.96*B5</f>
        <v>1.9235757103581008E-2</v>
      </c>
      <c r="C6">
        <f>_xlfn.CONFIDENCE.NORM(0.05,SQRT(B4*(1-B4)),B2)</f>
        <v>1.9235403642030243E-2</v>
      </c>
      <c r="F6" t="s">
        <v>37</v>
      </c>
      <c r="G6">
        <v>4.2599999999999999E-2</v>
      </c>
    </row>
    <row r="7" spans="1:10">
      <c r="A7" t="s">
        <v>29</v>
      </c>
      <c r="B7">
        <f>B4-B6</f>
        <v>2.3317434385780694E-2</v>
      </c>
      <c r="C7">
        <f>B4-C6</f>
        <v>2.3317787847331458E-2</v>
      </c>
    </row>
    <row r="8" spans="1:10" ht="40.5">
      <c r="A8" t="s">
        <v>21</v>
      </c>
      <c r="B8">
        <f>B4+B6</f>
        <v>6.1788948592942705E-2</v>
      </c>
      <c r="C8">
        <f>B4+C6</f>
        <v>6.1788595131391941E-2</v>
      </c>
      <c r="F8" s="5" t="s">
        <v>39</v>
      </c>
      <c r="G8">
        <v>0.05</v>
      </c>
    </row>
    <row r="9" spans="1:10">
      <c r="F9" t="s">
        <v>40</v>
      </c>
      <c r="G9">
        <v>0.05</v>
      </c>
    </row>
    <row r="11" spans="1:10">
      <c r="F11" t="s">
        <v>41</v>
      </c>
    </row>
    <row r="13" spans="1:10">
      <c r="F13" t="s">
        <v>42</v>
      </c>
      <c r="G13">
        <f>(G6-G8)/SQRT((G8*(1-G8)/G5))</f>
        <v>-0.69832099390346003</v>
      </c>
      <c r="H13" t="s">
        <v>83</v>
      </c>
      <c r="I13">
        <f>_xlfn.NORM.S.INV(0.05)</f>
        <v>-1.6448536269514726</v>
      </c>
    </row>
    <row r="15" spans="1:10">
      <c r="G15" t="s">
        <v>43</v>
      </c>
      <c r="I15" t="s">
        <v>44</v>
      </c>
      <c r="J15" t="s">
        <v>45</v>
      </c>
    </row>
    <row r="16" spans="1:10">
      <c r="F16" t="s">
        <v>46</v>
      </c>
      <c r="G16">
        <f>1-_xlfn.NORM.S.DIST(G13,TRUE)</f>
        <v>0.75751176355288297</v>
      </c>
      <c r="H16" t="s">
        <v>55</v>
      </c>
      <c r="I16">
        <f>$G$9</f>
        <v>0.05</v>
      </c>
      <c r="J16" t="str">
        <f>IF(G16&lt;G9,"귀무가설을 기각합니다.", "귀무가설을 기각하지 못합니다.")</f>
        <v>귀무가설을 기각하지 못합니다.</v>
      </c>
    </row>
    <row r="17" spans="6:10">
      <c r="F17" t="s">
        <v>47</v>
      </c>
      <c r="G17">
        <f>_xlfn.NORM.S.DIST(G13,TRUE)</f>
        <v>0.24248823644711709</v>
      </c>
      <c r="H17" t="s">
        <v>56</v>
      </c>
      <c r="I17">
        <f t="shared" ref="I17:I18" si="0">$G$9</f>
        <v>0.05</v>
      </c>
      <c r="J17" t="str">
        <f>IF(G17&lt;G9,"귀무가설을 기각합니다.", "귀무가설을 기각하지 못합니다.")</f>
        <v>귀무가설을 기각하지 못합니다.</v>
      </c>
    </row>
    <row r="18" spans="6:10">
      <c r="F18" t="s">
        <v>48</v>
      </c>
      <c r="G18">
        <f>2*(1-_xlfn.NORM.S.DIST((ABS(G13)),TRUE))</f>
        <v>0.48497647289423407</v>
      </c>
      <c r="H18" t="s">
        <v>57</v>
      </c>
      <c r="I18">
        <f t="shared" si="0"/>
        <v>0.05</v>
      </c>
      <c r="J18" t="str">
        <f>IF(G18&lt;G9,"귀무가설을 기각합니다.", "귀무가설을 기각하지 못합니다.")</f>
        <v>귀무가설을 기각하지 못합니다.</v>
      </c>
    </row>
  </sheetData>
  <phoneticPr fontId="5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9"/>
  <sheetViews>
    <sheetView workbookViewId="0">
      <selection activeCell="F23" sqref="F23"/>
    </sheetView>
  </sheetViews>
  <sheetFormatPr defaultRowHeight="13.5"/>
  <cols>
    <col min="1" max="1" width="12.3515625" bestFit="1" customWidth="1"/>
    <col min="5" max="5" width="18.05859375" customWidth="1"/>
    <col min="9" max="9" width="15.8203125" customWidth="1"/>
  </cols>
  <sheetData>
    <row r="1" spans="1:9">
      <c r="A1" t="s">
        <v>24</v>
      </c>
      <c r="B1">
        <v>10</v>
      </c>
      <c r="E1" t="s">
        <v>52</v>
      </c>
    </row>
    <row r="2" spans="1:9">
      <c r="A2" t="s">
        <v>30</v>
      </c>
      <c r="B2">
        <v>37.200000000000003</v>
      </c>
    </row>
    <row r="3" spans="1:9">
      <c r="A3" t="s">
        <v>31</v>
      </c>
      <c r="B3">
        <v>7.13</v>
      </c>
      <c r="E3" t="s">
        <v>35</v>
      </c>
    </row>
    <row r="4" spans="1:9">
      <c r="A4" t="s">
        <v>32</v>
      </c>
      <c r="B4">
        <f>_xlfn.T.INV.2T(0.05,9)</f>
        <v>2.2621571627982053</v>
      </c>
    </row>
    <row r="5" spans="1:9">
      <c r="A5" t="s">
        <v>29</v>
      </c>
      <c r="B5">
        <f>B2-(B4*B3/SQRT(B1))</f>
        <v>32.099505260429162</v>
      </c>
      <c r="E5" t="s">
        <v>36</v>
      </c>
      <c r="F5">
        <v>10</v>
      </c>
    </row>
    <row r="6" spans="1:9">
      <c r="A6" t="s">
        <v>33</v>
      </c>
      <c r="B6">
        <f>B2+(B4*B3/SQRT(B1))</f>
        <v>42.300494739570844</v>
      </c>
      <c r="E6" t="s">
        <v>37</v>
      </c>
      <c r="F6">
        <v>37.200000000000003</v>
      </c>
    </row>
    <row r="7" spans="1:9">
      <c r="E7" t="s">
        <v>38</v>
      </c>
      <c r="F7">
        <v>7.13</v>
      </c>
    </row>
    <row r="9" spans="1:9" ht="27">
      <c r="E9" s="5" t="s">
        <v>39</v>
      </c>
      <c r="F9">
        <v>30</v>
      </c>
    </row>
    <row r="10" spans="1:9">
      <c r="E10" t="s">
        <v>40</v>
      </c>
      <c r="F10">
        <v>0.05</v>
      </c>
    </row>
    <row r="12" spans="1:9">
      <c r="E12" t="s">
        <v>41</v>
      </c>
    </row>
    <row r="14" spans="1:9">
      <c r="E14" t="s">
        <v>53</v>
      </c>
      <c r="F14">
        <f>(F6-F9)/(F7/SQRT(F5))</f>
        <v>3.1933238644056581</v>
      </c>
      <c r="H14">
        <f>_xlfn.T.INV(1-0.05,9)</f>
        <v>1.8331129326562368</v>
      </c>
    </row>
    <row r="16" spans="1:9">
      <c r="F16" t="s">
        <v>43</v>
      </c>
      <c r="H16" t="s">
        <v>44</v>
      </c>
      <c r="I16" t="s">
        <v>45</v>
      </c>
    </row>
    <row r="17" spans="5:9">
      <c r="E17" t="s">
        <v>46</v>
      </c>
      <c r="F17">
        <f>1-_xlfn.T.DIST(F14,F5-1,TRUE)</f>
        <v>5.4739953546250053E-3</v>
      </c>
      <c r="G17" t="s">
        <v>49</v>
      </c>
      <c r="H17">
        <f>$F$9</f>
        <v>30</v>
      </c>
      <c r="I17" t="str">
        <f>IF(F17&lt;F10,"귀무가설을 기각합니다.", "귀무가설을 기각하지 못합니다.")</f>
        <v>귀무가설을 기각합니다.</v>
      </c>
    </row>
    <row r="18" spans="5:9">
      <c r="E18" t="s">
        <v>47</v>
      </c>
      <c r="F18">
        <f>_xlfn.T.DIST(F14,F5-1,TRUE)</f>
        <v>0.99452600464537499</v>
      </c>
      <c r="G18" t="s">
        <v>50</v>
      </c>
      <c r="H18">
        <f t="shared" ref="H18:H19" si="0">$F$9</f>
        <v>30</v>
      </c>
      <c r="I18" t="str">
        <f>IF(F18&lt;F10,"귀무가설을 기각합니다.", "귀무가설을 기각하지 못합니다.")</f>
        <v>귀무가설을 기각하지 못합니다.</v>
      </c>
    </row>
    <row r="19" spans="5:9">
      <c r="E19" t="s">
        <v>48</v>
      </c>
      <c r="F19">
        <f>2*(1-_xlfn.T.DIST(ABS(F14),F5-1,TRUE))</f>
        <v>1.0947990709250011E-2</v>
      </c>
      <c r="G19" t="s">
        <v>51</v>
      </c>
      <c r="H19">
        <f t="shared" si="0"/>
        <v>30</v>
      </c>
      <c r="I19" t="str">
        <f>IF(F19&lt;F10,"귀무가설을 기각합니다.", "귀무가설을 기각하지 못합니다.")</f>
        <v>귀무가설을 기각합니다.</v>
      </c>
    </row>
  </sheetData>
  <phoneticPr fontId="5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F19"/>
  <sheetViews>
    <sheetView workbookViewId="0">
      <selection activeCell="B19" sqref="B19"/>
    </sheetView>
  </sheetViews>
  <sheetFormatPr defaultRowHeight="13.5"/>
  <cols>
    <col min="2" max="2" width="16.17578125" customWidth="1"/>
    <col min="6" max="6" width="30" customWidth="1"/>
    <col min="7" max="7" width="32.64453125" customWidth="1"/>
  </cols>
  <sheetData>
    <row r="1" spans="2:6">
      <c r="B1" t="s">
        <v>34</v>
      </c>
    </row>
    <row r="3" spans="2:6">
      <c r="B3" t="s">
        <v>35</v>
      </c>
    </row>
    <row r="5" spans="2:6">
      <c r="B5" t="s">
        <v>36</v>
      </c>
      <c r="C5">
        <v>35</v>
      </c>
    </row>
    <row r="6" spans="2:6">
      <c r="B6" t="s">
        <v>37</v>
      </c>
      <c r="C6">
        <v>0.69599999999999995</v>
      </c>
    </row>
    <row r="7" spans="2:6">
      <c r="B7" t="s">
        <v>38</v>
      </c>
      <c r="C7">
        <v>0.499</v>
      </c>
    </row>
    <row r="9" spans="2:6" ht="27">
      <c r="B9" s="5" t="s">
        <v>39</v>
      </c>
      <c r="C9">
        <v>0.8</v>
      </c>
    </row>
    <row r="10" spans="2:6">
      <c r="B10" t="s">
        <v>40</v>
      </c>
      <c r="C10">
        <v>0.05</v>
      </c>
    </row>
    <row r="12" spans="2:6">
      <c r="B12" t="s">
        <v>41</v>
      </c>
    </row>
    <row r="14" spans="2:6">
      <c r="B14" t="s">
        <v>42</v>
      </c>
      <c r="C14">
        <f>(C6-C9)/(C7/SQRT(C5))</f>
        <v>-1.2330106161169552</v>
      </c>
      <c r="E14">
        <f>_xlfn.NORM.S.INV(1-0.025)</f>
        <v>1.9599639845400536</v>
      </c>
    </row>
    <row r="16" spans="2:6">
      <c r="C16" t="s">
        <v>43</v>
      </c>
      <c r="E16" t="s">
        <v>44</v>
      </c>
      <c r="F16" t="s">
        <v>45</v>
      </c>
    </row>
    <row r="17" spans="2:6">
      <c r="B17" t="s">
        <v>46</v>
      </c>
      <c r="C17">
        <f>1-_xlfn.NORM.S.DIST(C14,TRUE)</f>
        <v>0.89121409828416276</v>
      </c>
      <c r="D17" t="s">
        <v>49</v>
      </c>
      <c r="E17">
        <f>$C$9</f>
        <v>0.8</v>
      </c>
      <c r="F17" t="str">
        <f>IF(C17&lt;C10,"귀무가설을 기각합니다.", "귀무가설을 기각하지 못합니다.")</f>
        <v>귀무가설을 기각하지 못합니다.</v>
      </c>
    </row>
    <row r="18" spans="2:6">
      <c r="B18" t="s">
        <v>47</v>
      </c>
      <c r="C18">
        <f>_xlfn.NORM.S.DIST(C14,TRUE)</f>
        <v>0.10878590171583724</v>
      </c>
      <c r="D18" t="s">
        <v>50</v>
      </c>
      <c r="E18">
        <f t="shared" ref="E18:E19" si="0">$C$9</f>
        <v>0.8</v>
      </c>
      <c r="F18" t="str">
        <f>IF(C18&lt;C10,"귀무가설을 기각합니다.", "귀무가설을 기각하지 못합니다.")</f>
        <v>귀무가설을 기각하지 못합니다.</v>
      </c>
    </row>
    <row r="19" spans="2:6">
      <c r="B19" t="s">
        <v>48</v>
      </c>
      <c r="C19">
        <f>2*(1-_xlfn.NORM.S.DIST((ABS(C14)),TRUE))</f>
        <v>0.21757180343167448</v>
      </c>
      <c r="D19" t="s">
        <v>51</v>
      </c>
      <c r="E19">
        <f t="shared" si="0"/>
        <v>0.8</v>
      </c>
      <c r="F19" t="str">
        <f>IF(C19&lt;C10,"귀무가설을 기각합니다.", "귀무가설을 기각하지 못합니다.")</f>
        <v>귀무가설을 기각하지 못합니다.</v>
      </c>
    </row>
  </sheetData>
  <phoneticPr fontId="5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328863-BD85-46BB-9616-FD210996697F}">
  <dimension ref="B1:I6"/>
  <sheetViews>
    <sheetView workbookViewId="0">
      <selection activeCell="E20" sqref="E20"/>
    </sheetView>
  </sheetViews>
  <sheetFormatPr defaultRowHeight="16.899999999999999"/>
  <cols>
    <col min="1" max="1" width="8.9375" style="7"/>
    <col min="2" max="2" width="14.29296875" style="7" customWidth="1"/>
    <col min="3" max="4" width="8.9375" style="7"/>
    <col min="5" max="5" width="12.234375" style="7" customWidth="1"/>
    <col min="6" max="6" width="11.234375" style="7" customWidth="1"/>
    <col min="7" max="7" width="7.52734375" style="7" customWidth="1"/>
    <col min="8" max="8" width="2.52734375" style="7" customWidth="1"/>
    <col min="9" max="16384" width="8.9375" style="7"/>
  </cols>
  <sheetData>
    <row r="1" spans="2:9">
      <c r="B1" s="7" t="s">
        <v>60</v>
      </c>
      <c r="C1" s="7" t="s">
        <v>61</v>
      </c>
    </row>
    <row r="2" spans="2:9">
      <c r="B2" s="7" t="s">
        <v>62</v>
      </c>
      <c r="C2" s="7">
        <v>0.85</v>
      </c>
      <c r="E2" s="8"/>
      <c r="F2" s="9"/>
      <c r="G2" s="9"/>
      <c r="H2" s="9"/>
    </row>
    <row r="3" spans="2:9">
      <c r="B3" s="7" t="s">
        <v>63</v>
      </c>
      <c r="C3" s="7">
        <v>50</v>
      </c>
      <c r="F3" s="9" t="s">
        <v>64</v>
      </c>
      <c r="G3" s="10">
        <f>(C2-C4)/(C5/SQRT(C3))</f>
        <v>2.5253813613805232</v>
      </c>
      <c r="H3" s="9" t="s">
        <v>65</v>
      </c>
      <c r="I3" s="11">
        <f>ABS(_xlfn.NORM.S.INV(0.025))</f>
        <v>1.9599639845400538</v>
      </c>
    </row>
    <row r="4" spans="2:9">
      <c r="B4" s="7" t="s">
        <v>66</v>
      </c>
      <c r="C4" s="7">
        <v>0.8</v>
      </c>
      <c r="F4" s="9"/>
      <c r="G4" s="9"/>
      <c r="H4" s="9"/>
    </row>
    <row r="5" spans="2:9">
      <c r="B5" s="7" t="s">
        <v>67</v>
      </c>
      <c r="C5" s="7">
        <v>0.14000000000000001</v>
      </c>
      <c r="F5" s="15" t="s">
        <v>68</v>
      </c>
      <c r="G5" s="15"/>
      <c r="H5" s="15"/>
      <c r="I5" s="15"/>
    </row>
    <row r="6" spans="2:9">
      <c r="B6" s="7" t="s">
        <v>69</v>
      </c>
      <c r="C6" s="7">
        <v>0.05</v>
      </c>
      <c r="F6" s="15"/>
      <c r="G6" s="15"/>
      <c r="H6" s="15"/>
      <c r="I6" s="15"/>
    </row>
  </sheetData>
  <mergeCells count="1">
    <mergeCell ref="F5:I6"/>
  </mergeCells>
  <phoneticPr fontId="5" type="noConversion"/>
  <pageMargins left="0.7" right="0.7" top="0.75" bottom="0.75" header="0.3" footer="0.3"/>
  <pageSetup paperSize="9" orientation="portrait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67CB24-DB64-45A4-9019-70087C173E35}">
  <dimension ref="B1:O7"/>
  <sheetViews>
    <sheetView workbookViewId="0">
      <selection activeCell="F18" sqref="F18"/>
    </sheetView>
  </sheetViews>
  <sheetFormatPr defaultRowHeight="16.899999999999999"/>
  <cols>
    <col min="1" max="3" width="8.9375" style="7"/>
    <col min="4" max="4" width="15.5859375" style="7" customWidth="1"/>
    <col min="5" max="9" width="8.9375" style="7"/>
    <col min="10" max="10" width="7.703125" style="7" customWidth="1"/>
    <col min="11" max="16384" width="8.9375" style="7"/>
  </cols>
  <sheetData>
    <row r="1" spans="2:15">
      <c r="B1" s="16" t="s">
        <v>70</v>
      </c>
      <c r="C1" s="16"/>
      <c r="D1" s="16"/>
      <c r="E1" s="16"/>
      <c r="F1" s="16"/>
      <c r="G1" s="16"/>
      <c r="H1" s="16"/>
      <c r="I1" s="16"/>
      <c r="J1" s="16"/>
      <c r="K1" s="16"/>
    </row>
    <row r="2" spans="2:15" ht="17.25" thickBot="1">
      <c r="B2" s="12">
        <v>9.4</v>
      </c>
      <c r="C2" s="12">
        <v>8.6</v>
      </c>
      <c r="D2" s="12">
        <v>11.3</v>
      </c>
      <c r="E2" s="12">
        <v>10.6</v>
      </c>
      <c r="F2" s="12">
        <v>10.3</v>
      </c>
      <c r="G2" s="12">
        <v>9.6999999999999993</v>
      </c>
      <c r="H2" s="12">
        <v>12.5</v>
      </c>
      <c r="I2" s="12">
        <v>11.7</v>
      </c>
      <c r="J2" s="12">
        <v>9.6</v>
      </c>
      <c r="K2" s="12">
        <v>10.5</v>
      </c>
    </row>
    <row r="4" spans="2:15">
      <c r="B4" s="7" t="s">
        <v>71</v>
      </c>
      <c r="C4" s="7">
        <v>10</v>
      </c>
      <c r="F4" s="7" t="s">
        <v>62</v>
      </c>
      <c r="G4" s="10">
        <f>AVERAGE(B2:K2)</f>
        <v>10.42</v>
      </c>
      <c r="I4" s="7" t="s">
        <v>72</v>
      </c>
      <c r="J4" s="9">
        <f>(G4-C5)/SQRT(G5/C4)</f>
        <v>1.1344447895533607</v>
      </c>
      <c r="K4" s="7" t="s">
        <v>73</v>
      </c>
      <c r="L4" s="7" t="s">
        <v>74</v>
      </c>
      <c r="M4" s="13">
        <f>ABS(_xlfn.T.INV(0.05,C4-1))</f>
        <v>1.8331129326562374</v>
      </c>
      <c r="O4" s="14" t="s">
        <v>75</v>
      </c>
    </row>
    <row r="5" spans="2:15">
      <c r="B5" s="7" t="s">
        <v>66</v>
      </c>
      <c r="C5" s="7">
        <v>10</v>
      </c>
      <c r="F5" s="7" t="s">
        <v>76</v>
      </c>
      <c r="G5" s="10">
        <f>_xlfn.VAR.S(B2:K2)</f>
        <v>1.3706666666666427</v>
      </c>
    </row>
    <row r="6" spans="2:15">
      <c r="B6" s="7" t="s">
        <v>77</v>
      </c>
      <c r="C6" s="17" t="s">
        <v>78</v>
      </c>
      <c r="D6" s="17"/>
    </row>
    <row r="7" spans="2:15">
      <c r="B7" s="7" t="s">
        <v>79</v>
      </c>
      <c r="C7" s="17" t="s">
        <v>80</v>
      </c>
      <c r="D7" s="17"/>
      <c r="E7" s="7" t="s">
        <v>81</v>
      </c>
    </row>
  </sheetData>
  <mergeCells count="3">
    <mergeCell ref="B1:K1"/>
    <mergeCell ref="C6:D6"/>
    <mergeCell ref="C7:D7"/>
  </mergeCells>
  <phoneticPr fontId="5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F19"/>
  <sheetViews>
    <sheetView workbookViewId="0">
      <selection activeCell="C14" sqref="C14"/>
    </sheetView>
  </sheetViews>
  <sheetFormatPr defaultRowHeight="13.5"/>
  <cols>
    <col min="2" max="2" width="16.17578125" customWidth="1"/>
    <col min="6" max="6" width="30" customWidth="1"/>
    <col min="7" max="7" width="32.64453125" customWidth="1"/>
  </cols>
  <sheetData>
    <row r="1" spans="2:6">
      <c r="B1" t="s">
        <v>34</v>
      </c>
    </row>
    <row r="3" spans="2:6">
      <c r="B3" t="s">
        <v>35</v>
      </c>
    </row>
    <row r="5" spans="2:6">
      <c r="B5" t="s">
        <v>36</v>
      </c>
    </row>
    <row r="6" spans="2:6">
      <c r="B6" t="s">
        <v>37</v>
      </c>
    </row>
    <row r="7" spans="2:6">
      <c r="B7" t="s">
        <v>38</v>
      </c>
    </row>
    <row r="9" spans="2:6" ht="27">
      <c r="B9" s="5" t="s">
        <v>39</v>
      </c>
    </row>
    <row r="10" spans="2:6">
      <c r="B10" t="s">
        <v>40</v>
      </c>
    </row>
    <row r="12" spans="2:6">
      <c r="B12" t="s">
        <v>41</v>
      </c>
    </row>
    <row r="14" spans="2:6">
      <c r="B14" t="s">
        <v>42</v>
      </c>
      <c r="C14" t="e">
        <f>(C6-C9)/(C7/SQRT(C5))</f>
        <v>#DIV/0!</v>
      </c>
    </row>
    <row r="16" spans="2:6">
      <c r="C16" t="s">
        <v>43</v>
      </c>
      <c r="E16" t="s">
        <v>44</v>
      </c>
      <c r="F16" t="s">
        <v>45</v>
      </c>
    </row>
    <row r="17" spans="2:6">
      <c r="B17" t="s">
        <v>46</v>
      </c>
      <c r="C17" t="e">
        <f>1-_xlfn.NORM.S.DIST(C14,TRUE)</f>
        <v>#DIV/0!</v>
      </c>
      <c r="D17" t="s">
        <v>49</v>
      </c>
      <c r="E17">
        <f>$C$9</f>
        <v>0</v>
      </c>
      <c r="F17" t="e">
        <f>IF(C17&lt;C10,"귀무가설을 기각합니다.", "귀무가설을 기각하지 못합니다.")</f>
        <v>#DIV/0!</v>
      </c>
    </row>
    <row r="18" spans="2:6">
      <c r="B18" t="s">
        <v>47</v>
      </c>
      <c r="C18" t="e">
        <f>_xlfn.NORM.S.DIST(C14,TRUE)</f>
        <v>#DIV/0!</v>
      </c>
      <c r="D18" t="s">
        <v>50</v>
      </c>
      <c r="E18">
        <f t="shared" ref="E18:E19" si="0">$C$9</f>
        <v>0</v>
      </c>
      <c r="F18" t="e">
        <f>IF(C18&lt;C10,"귀무가설을 기각합니다.", "귀무가설을 기각하지 못합니다.")</f>
        <v>#DIV/0!</v>
      </c>
    </row>
    <row r="19" spans="2:6">
      <c r="B19" t="s">
        <v>48</v>
      </c>
      <c r="C19" t="e">
        <f>2*(1-_xlfn.NORM.S.DIST((ABS(C14)),TRUE))</f>
        <v>#DIV/0!</v>
      </c>
      <c r="D19" t="s">
        <v>51</v>
      </c>
      <c r="E19">
        <f t="shared" si="0"/>
        <v>0</v>
      </c>
      <c r="F19" t="e">
        <f>IF(C19&lt;C10,"귀무가설을 기각합니다.", "귀무가설을 기각하지 못합니다.")</f>
        <v>#DIV/0!</v>
      </c>
    </row>
  </sheetData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11</vt:i4>
      </vt:variant>
    </vt:vector>
  </HeadingPairs>
  <TitlesOfParts>
    <vt:vector size="11" baseType="lpstr">
      <vt:lpstr>예제5.2</vt:lpstr>
      <vt:lpstr>예제5.2(1)</vt:lpstr>
      <vt:lpstr>예제 5.3</vt:lpstr>
      <vt:lpstr>예제 5.1</vt:lpstr>
      <vt:lpstr>예제 5.4</vt:lpstr>
      <vt:lpstr>예제 5.5</vt:lpstr>
      <vt:lpstr>예제 3-10</vt:lpstr>
      <vt:lpstr>예제 3-11</vt:lpstr>
      <vt:lpstr>Z검정</vt:lpstr>
      <vt:lpstr>T검정</vt:lpstr>
      <vt:lpstr>모비율검정</vt:lpstr>
    </vt:vector>
  </TitlesOfParts>
  <Company>고려대학교 통계학과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통계학과 실습실 2-1</dc:creator>
  <cp:lastModifiedBy>Tongin Oh</cp:lastModifiedBy>
  <dcterms:created xsi:type="dcterms:W3CDTF">1998-08-25T10:25:46Z</dcterms:created>
  <dcterms:modified xsi:type="dcterms:W3CDTF">2018-04-03T23:19:37Z</dcterms:modified>
</cp:coreProperties>
</file>